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2" activeTab="2"/>
  </bookViews>
  <sheets>
    <sheet name="IND.FUNZIONE2010" sheetId="1" r:id="rId1"/>
    <sheet name="IND.FUNZIONE2011" sheetId="2" r:id="rId2"/>
    <sheet name="IND.FUNZIONE2013" sheetId="3" r:id="rId3"/>
  </sheets>
  <definedNames>
    <definedName name="_xlnm.Print_Area" localSheetId="0">'IND.FUNZIONE2010'!$A$1:$G$35</definedName>
    <definedName name="_xlnm.Print_Area" localSheetId="1">'IND.FUNZIONE2011'!$A$1:$G$38</definedName>
    <definedName name="_xlnm.Print_Area" localSheetId="2">'IND.FUNZIONE2013'!$A$1:$E$38</definedName>
  </definedNames>
  <calcPr fullCalcOnLoad="1"/>
</workbook>
</file>

<file path=xl/sharedStrings.xml><?xml version="1.0" encoding="utf-8"?>
<sst xmlns="http://schemas.openxmlformats.org/spreadsheetml/2006/main" count="333" uniqueCount="55">
  <si>
    <t>Nominativo</t>
  </si>
  <si>
    <t>Trattenute</t>
  </si>
  <si>
    <t>Netto</t>
  </si>
  <si>
    <t>ALLEGRINI SANDRA</t>
  </si>
  <si>
    <t>ALUNNI EDOARDO</t>
  </si>
  <si>
    <t>ANDREANI LUIGI</t>
  </si>
  <si>
    <t>ARMILLEI TEODORO</t>
  </si>
  <si>
    <t>ASCIUTTI FRANCO</t>
  </si>
  <si>
    <t>BACCHETTA LUCIANO</t>
  </si>
  <si>
    <t>BALDELLI LUCA</t>
  </si>
  <si>
    <t>BASTIOLI ENRICO</t>
  </si>
  <si>
    <t>BAZZOFFIA VALERIO</t>
  </si>
  <si>
    <t>BECCHETTI GIANFRANCO</t>
  </si>
  <si>
    <t>BIAGIOTTI BRUNO</t>
  </si>
  <si>
    <t>CAPITANI MASSIMILIANO</t>
  </si>
  <si>
    <t>CARLOIA VALTER</t>
  </si>
  <si>
    <t>CAROCCI GIANCARLO</t>
  </si>
  <si>
    <t>DE BONIS PAOLA</t>
  </si>
  <si>
    <t>FALLARINO CLAUDIO</t>
  </si>
  <si>
    <t>FRULLANI DANIELA</t>
  </si>
  <si>
    <t>FUGNANESI GIAMPIERO</t>
  </si>
  <si>
    <t>GRANOCCHIA FRANCO</t>
  </si>
  <si>
    <t>LEONELLI GIACOMO LEONELLO</t>
  </si>
  <si>
    <t>MANINI MAURIZIO</t>
  </si>
  <si>
    <t>MARTORELLI MICHELE</t>
  </si>
  <si>
    <t>MORANI EVIAN</t>
  </si>
  <si>
    <t>PANFILI GIAMPIERO</t>
  </si>
  <si>
    <t>PINAGLIA DANIELE</t>
  </si>
  <si>
    <t>RASIMELLI GIAMPIERO</t>
  </si>
  <si>
    <t>RONCONI MAURIZIO</t>
  </si>
  <si>
    <t>SECONDI LUCA</t>
  </si>
  <si>
    <t>SORCINI PIERO</t>
  </si>
  <si>
    <t>ZAMPA LAURA</t>
  </si>
  <si>
    <t>Consigliere Prov.le</t>
  </si>
  <si>
    <t>Gettoni Presenza  Art.82, c.2 TUEL</t>
  </si>
  <si>
    <t>Carica</t>
  </si>
  <si>
    <t>Presidente Consiglio</t>
  </si>
  <si>
    <t>dal 01/01/2010</t>
  </si>
  <si>
    <t>al 31/12/2010</t>
  </si>
  <si>
    <t>Indennità  Funzione ex Art.82, c.1 TUEL</t>
  </si>
  <si>
    <t>Totale</t>
  </si>
  <si>
    <t>al 31/12/2011</t>
  </si>
  <si>
    <t>dal 01/01/2011</t>
  </si>
  <si>
    <t>BRAVI LUCIANO</t>
  </si>
  <si>
    <t>al 21/04/2011</t>
  </si>
  <si>
    <t>dal 27/04/2011</t>
  </si>
  <si>
    <t>dal  27/10/2011</t>
  </si>
  <si>
    <t>al 20/10/2011</t>
  </si>
  <si>
    <t>al 26/04/2011</t>
  </si>
  <si>
    <t>ORGANI DI INDIRIZZO POLITICO ATTUALMENTE IN CARICA</t>
  </si>
  <si>
    <t>Totale Gettoni</t>
  </si>
  <si>
    <t>Totale Generale</t>
  </si>
  <si>
    <t>BRAVI STEFANO</t>
  </si>
  <si>
    <t>ORGANI DI INDIRIZZO POLITICO ATTUALMENTE IN CARICA-ANNO 2013</t>
  </si>
  <si>
    <t>Totale Indennità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</si>
</sst>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_-* #,##0.0_-;\-* #,##0.0_-;_-* &quot;-&quot;_-;_-@_-"/>
    <numFmt numFmtId="172" formatCode="_-* #,##0.00_-;\-* #,##0.00_-;_-* &quot;-&quot;_-;_-@_-"/>
    <numFmt numFmtId="173" formatCode="#,##0.00_ ;[Red]\-#,##0.00\ "/>
    <numFmt numFmtId="174" formatCode="_-[$€-2]\ * #,##0.00_-;\-[$€-2]\ * #,##0.00_-;_-[$€-2]\ * &quot;-&quot;??_-"/>
    <numFmt numFmtId="175" formatCode="0.0"/>
    <numFmt numFmtId="176" formatCode="#,##0.00_ ;\-#,##0.00\ "/>
    <numFmt numFmtId="177" formatCode="#,##0_ ;\-#,##0\ "/>
    <numFmt numFmtId="178" formatCode="mmmm\-yy"/>
    <numFmt numFmtId="179" formatCode="&quot;€&quot;\ #,##0.00;[Red]&quot;€&quot;\ #,##0.00"/>
    <numFmt numFmtId="180" formatCode="#,##0.00;[Red]#,##0.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B29" sqref="B29"/>
    </sheetView>
  </sheetViews>
  <sheetFormatPr defaultColWidth="9.140625" defaultRowHeight="12.75"/>
  <cols>
    <col min="1" max="1" width="30.140625" style="0" bestFit="1" customWidth="1"/>
    <col min="2" max="2" width="18.28125" style="0" bestFit="1" customWidth="1"/>
    <col min="3" max="3" width="16.140625" style="0" customWidth="1"/>
    <col min="4" max="4" width="11.57421875" style="0" customWidth="1"/>
    <col min="5" max="5" width="11.28125" style="0" customWidth="1"/>
    <col min="6" max="6" width="13.28125" style="0" bestFit="1" customWidth="1"/>
    <col min="7" max="7" width="12.140625" style="0" bestFit="1" customWidth="1"/>
  </cols>
  <sheetData>
    <row r="1" spans="1:7" ht="42.75" customHeight="1">
      <c r="A1" s="1" t="s">
        <v>0</v>
      </c>
      <c r="B1" s="1" t="s">
        <v>35</v>
      </c>
      <c r="C1" s="5" t="s">
        <v>39</v>
      </c>
      <c r="D1" s="4" t="s">
        <v>1</v>
      </c>
      <c r="E1" s="4" t="s">
        <v>2</v>
      </c>
      <c r="F1" s="2"/>
      <c r="G1" s="2"/>
    </row>
    <row r="2" spans="1:7" ht="12.75">
      <c r="A2" s="2" t="s">
        <v>8</v>
      </c>
      <c r="B2" s="2" t="s">
        <v>36</v>
      </c>
      <c r="C2" s="6">
        <v>47373.56</v>
      </c>
      <c r="D2" s="6">
        <f>344.53+12790.86</f>
        <v>13135.390000000001</v>
      </c>
      <c r="E2" s="6">
        <v>34238.17</v>
      </c>
      <c r="F2" s="2" t="s">
        <v>37</v>
      </c>
      <c r="G2" s="2" t="s">
        <v>38</v>
      </c>
    </row>
    <row r="3" spans="1:7" ht="39.75" customHeight="1">
      <c r="A3" s="2"/>
      <c r="B3" s="2"/>
      <c r="C3" s="5" t="s">
        <v>34</v>
      </c>
      <c r="D3" s="6"/>
      <c r="E3" s="6"/>
      <c r="F3" s="2"/>
      <c r="G3" s="2"/>
    </row>
    <row r="4" spans="1:7" ht="12.75">
      <c r="A4" s="2" t="s">
        <v>3</v>
      </c>
      <c r="B4" s="2" t="s">
        <v>33</v>
      </c>
      <c r="C4" s="6">
        <v>16273.21</v>
      </c>
      <c r="D4" s="6">
        <f>11.65+3742.84</f>
        <v>3754.4900000000002</v>
      </c>
      <c r="E4" s="6">
        <v>12518.72</v>
      </c>
      <c r="F4" s="2" t="s">
        <v>37</v>
      </c>
      <c r="G4" s="2" t="s">
        <v>38</v>
      </c>
    </row>
    <row r="5" spans="1:7" ht="12.75">
      <c r="A5" s="2" t="s">
        <v>4</v>
      </c>
      <c r="B5" s="2" t="s">
        <v>33</v>
      </c>
      <c r="C5" s="6">
        <v>18220.56</v>
      </c>
      <c r="D5" s="6">
        <f>269.44+7834.84</f>
        <v>8104.28</v>
      </c>
      <c r="E5" s="6">
        <v>10116.28</v>
      </c>
      <c r="F5" s="2" t="s">
        <v>37</v>
      </c>
      <c r="G5" s="2" t="s">
        <v>38</v>
      </c>
    </row>
    <row r="6" spans="1:7" ht="12.75">
      <c r="A6" s="2" t="s">
        <v>5</v>
      </c>
      <c r="B6" s="2" t="s">
        <v>33</v>
      </c>
      <c r="C6" s="6">
        <v>15240.33</v>
      </c>
      <c r="D6" s="6">
        <f>141.5+6553.34</f>
        <v>6694.84</v>
      </c>
      <c r="E6" s="6">
        <v>8545.49</v>
      </c>
      <c r="F6" s="2" t="s">
        <v>37</v>
      </c>
      <c r="G6" s="2" t="s">
        <v>38</v>
      </c>
    </row>
    <row r="7" spans="1:7" ht="12.75">
      <c r="A7" s="2" t="s">
        <v>6</v>
      </c>
      <c r="B7" s="2" t="s">
        <v>33</v>
      </c>
      <c r="C7" s="6">
        <v>14367.5</v>
      </c>
      <c r="D7" s="6">
        <f>87.28+6178.03</f>
        <v>6265.3099999999995</v>
      </c>
      <c r="E7" s="6">
        <v>8102.19</v>
      </c>
      <c r="F7" s="2" t="s">
        <v>37</v>
      </c>
      <c r="G7" s="2" t="s">
        <v>38</v>
      </c>
    </row>
    <row r="8" spans="1:7" ht="12.75">
      <c r="A8" s="2" t="s">
        <v>7</v>
      </c>
      <c r="B8" s="2" t="s">
        <v>33</v>
      </c>
      <c r="C8" s="6">
        <v>0</v>
      </c>
      <c r="D8" s="6">
        <v>0</v>
      </c>
      <c r="E8" s="6">
        <v>0</v>
      </c>
      <c r="F8" s="2" t="s">
        <v>37</v>
      </c>
      <c r="G8" s="2" t="s">
        <v>38</v>
      </c>
    </row>
    <row r="9" spans="1:7" ht="12.75">
      <c r="A9" s="2" t="s">
        <v>9</v>
      </c>
      <c r="B9" s="2" t="s">
        <v>33</v>
      </c>
      <c r="C9" s="6">
        <v>17218.62</v>
      </c>
      <c r="D9" s="6">
        <f>203.79+3818.05</f>
        <v>4021.84</v>
      </c>
      <c r="E9" s="6">
        <v>13196.78</v>
      </c>
      <c r="F9" s="2" t="s">
        <v>37</v>
      </c>
      <c r="G9" s="2" t="s">
        <v>38</v>
      </c>
    </row>
    <row r="10" spans="1:7" ht="12.75">
      <c r="A10" s="2" t="s">
        <v>10</v>
      </c>
      <c r="B10" s="2" t="s">
        <v>33</v>
      </c>
      <c r="C10" s="6">
        <v>0</v>
      </c>
      <c r="D10" s="6">
        <v>0</v>
      </c>
      <c r="E10" s="6">
        <v>0</v>
      </c>
      <c r="F10" s="2" t="s">
        <v>37</v>
      </c>
      <c r="G10" s="2" t="s">
        <v>38</v>
      </c>
    </row>
    <row r="11" spans="1:7" ht="12.75">
      <c r="A11" s="2" t="s">
        <v>11</v>
      </c>
      <c r="B11" s="2" t="s">
        <v>33</v>
      </c>
      <c r="C11" s="6">
        <v>13752.89</v>
      </c>
      <c r="D11" s="6">
        <f>112.11+3163.16</f>
        <v>3275.27</v>
      </c>
      <c r="E11" s="6">
        <v>10477.62</v>
      </c>
      <c r="F11" s="2" t="s">
        <v>37</v>
      </c>
      <c r="G11" s="2" t="s">
        <v>38</v>
      </c>
    </row>
    <row r="12" spans="1:7" ht="12.75">
      <c r="A12" s="2" t="s">
        <v>12</v>
      </c>
      <c r="B12" s="2" t="s">
        <v>33</v>
      </c>
      <c r="C12" s="6">
        <v>17864.17</v>
      </c>
      <c r="D12" s="6">
        <f>233.94+7324.31</f>
        <v>7558.25</v>
      </c>
      <c r="E12" s="6">
        <v>10305.92</v>
      </c>
      <c r="F12" s="2" t="s">
        <v>37</v>
      </c>
      <c r="G12" s="2" t="s">
        <v>38</v>
      </c>
    </row>
    <row r="13" spans="1:7" ht="12.75">
      <c r="A13" s="2" t="s">
        <v>13</v>
      </c>
      <c r="B13" s="2" t="s">
        <v>33</v>
      </c>
      <c r="C13" s="6">
        <v>18220.56</v>
      </c>
      <c r="D13" s="6">
        <f>268.84+7470.43</f>
        <v>7739.27</v>
      </c>
      <c r="E13" s="6">
        <v>10481.29</v>
      </c>
      <c r="F13" s="2" t="s">
        <v>37</v>
      </c>
      <c r="G13" s="2" t="s">
        <v>38</v>
      </c>
    </row>
    <row r="14" spans="1:7" ht="12.75">
      <c r="A14" s="2" t="s">
        <v>14</v>
      </c>
      <c r="B14" s="2" t="s">
        <v>33</v>
      </c>
      <c r="C14" s="6">
        <v>18122.39</v>
      </c>
      <c r="D14" s="6">
        <f>114.15+4893.05</f>
        <v>5007.2</v>
      </c>
      <c r="E14" s="6">
        <v>13115.19</v>
      </c>
      <c r="F14" s="2" t="s">
        <v>37</v>
      </c>
      <c r="G14" s="2" t="s">
        <v>38</v>
      </c>
    </row>
    <row r="15" spans="1:7" ht="12.75">
      <c r="A15" s="2" t="s">
        <v>15</v>
      </c>
      <c r="B15" s="2" t="s">
        <v>33</v>
      </c>
      <c r="C15" s="6">
        <v>17507.78</v>
      </c>
      <c r="D15" s="6">
        <f>68.61+4127.1</f>
        <v>4195.71</v>
      </c>
      <c r="E15" s="6">
        <v>13312.07</v>
      </c>
      <c r="F15" s="2" t="s">
        <v>37</v>
      </c>
      <c r="G15" s="2" t="s">
        <v>38</v>
      </c>
    </row>
    <row r="16" spans="1:7" ht="12.75">
      <c r="A16" s="2" t="s">
        <v>16</v>
      </c>
      <c r="B16" s="2" t="s">
        <v>33</v>
      </c>
      <c r="C16" s="6">
        <v>17993.28</v>
      </c>
      <c r="D16" s="6">
        <f>70.65+4258.19</f>
        <v>4328.839999999999</v>
      </c>
      <c r="E16" s="6">
        <v>13664.44</v>
      </c>
      <c r="F16" s="2" t="s">
        <v>37</v>
      </c>
      <c r="G16" s="2" t="s">
        <v>38</v>
      </c>
    </row>
    <row r="17" spans="1:7" ht="12.75">
      <c r="A17" s="2" t="s">
        <v>17</v>
      </c>
      <c r="B17" s="2" t="s">
        <v>33</v>
      </c>
      <c r="C17" s="6">
        <v>16991.34</v>
      </c>
      <c r="D17" s="6">
        <f>103.33+3987.66</f>
        <v>4090.99</v>
      </c>
      <c r="E17" s="6">
        <v>12900.35</v>
      </c>
      <c r="F17" s="2" t="s">
        <v>37</v>
      </c>
      <c r="G17" s="2" t="s">
        <v>38</v>
      </c>
    </row>
    <row r="18" spans="1:7" ht="12.75">
      <c r="A18" s="2" t="s">
        <v>18</v>
      </c>
      <c r="B18" s="2" t="s">
        <v>33</v>
      </c>
      <c r="C18" s="6">
        <v>17605.95</v>
      </c>
      <c r="D18" s="6">
        <f>114.15+6690.26</f>
        <v>6804.41</v>
      </c>
      <c r="E18" s="6">
        <v>10801.54</v>
      </c>
      <c r="F18" s="2" t="s">
        <v>37</v>
      </c>
      <c r="G18" s="2" t="s">
        <v>38</v>
      </c>
    </row>
    <row r="19" spans="1:7" ht="12.75">
      <c r="A19" s="2" t="s">
        <v>19</v>
      </c>
      <c r="B19" s="2" t="s">
        <v>33</v>
      </c>
      <c r="C19" s="6">
        <v>17766</v>
      </c>
      <c r="D19" s="6">
        <f>2839.48+4196.82</f>
        <v>7036.299999999999</v>
      </c>
      <c r="E19" s="6">
        <v>10729.7</v>
      </c>
      <c r="F19" s="2" t="s">
        <v>37</v>
      </c>
      <c r="G19" s="2" t="s">
        <v>38</v>
      </c>
    </row>
    <row r="20" spans="1:7" ht="12.75">
      <c r="A20" s="2" t="s">
        <v>20</v>
      </c>
      <c r="B20" s="2" t="s">
        <v>33</v>
      </c>
      <c r="C20" s="6">
        <v>18220.56</v>
      </c>
      <c r="D20" s="6">
        <f>147.07+4919.55</f>
        <v>5066.62</v>
      </c>
      <c r="E20" s="6">
        <v>13153.94</v>
      </c>
      <c r="F20" s="2" t="s">
        <v>37</v>
      </c>
      <c r="G20" s="2" t="s">
        <v>38</v>
      </c>
    </row>
    <row r="21" spans="1:7" ht="12.75">
      <c r="A21" s="2" t="s">
        <v>21</v>
      </c>
      <c r="B21" s="2" t="s">
        <v>33</v>
      </c>
      <c r="C21" s="6">
        <v>18220.56</v>
      </c>
      <c r="D21" s="6">
        <f>81.11+4919.55</f>
        <v>5000.66</v>
      </c>
      <c r="E21" s="6">
        <v>13219.9</v>
      </c>
      <c r="F21" s="2" t="s">
        <v>37</v>
      </c>
      <c r="G21" s="2" t="s">
        <v>38</v>
      </c>
    </row>
    <row r="22" spans="1:7" ht="12.75">
      <c r="A22" s="2" t="s">
        <v>22</v>
      </c>
      <c r="B22" s="2" t="s">
        <v>33</v>
      </c>
      <c r="C22" s="6">
        <v>17507.78</v>
      </c>
      <c r="D22" s="6">
        <f>167.28+4026.79</f>
        <v>4194.07</v>
      </c>
      <c r="E22" s="6">
        <v>13313.71</v>
      </c>
      <c r="F22" s="2" t="s">
        <v>37</v>
      </c>
      <c r="G22" s="2" t="s">
        <v>38</v>
      </c>
    </row>
    <row r="23" spans="1:7" ht="12.75">
      <c r="A23" s="2" t="s">
        <v>23</v>
      </c>
      <c r="B23" s="2" t="s">
        <v>33</v>
      </c>
      <c r="C23" s="6">
        <v>17864.17</v>
      </c>
      <c r="D23" s="6">
        <f>63.96+6788.38</f>
        <v>6852.34</v>
      </c>
      <c r="E23" s="6">
        <v>11011.83</v>
      </c>
      <c r="F23" s="2" t="s">
        <v>37</v>
      </c>
      <c r="G23" s="2" t="s">
        <v>38</v>
      </c>
    </row>
    <row r="24" spans="1:7" ht="12.75">
      <c r="A24" s="2" t="s">
        <v>24</v>
      </c>
      <c r="B24" s="2" t="s">
        <v>33</v>
      </c>
      <c r="C24" s="6">
        <v>17311.44</v>
      </c>
      <c r="D24" s="6">
        <f>111.91+4074.09</f>
        <v>4186</v>
      </c>
      <c r="E24" s="6">
        <v>13125.44</v>
      </c>
      <c r="F24" s="2" t="s">
        <v>37</v>
      </c>
      <c r="G24" s="2" t="s">
        <v>38</v>
      </c>
    </row>
    <row r="25" spans="1:7" ht="12.75">
      <c r="A25" s="2" t="s">
        <v>25</v>
      </c>
      <c r="B25" s="2" t="s">
        <v>33</v>
      </c>
      <c r="C25" s="6">
        <v>18024.22</v>
      </c>
      <c r="D25" s="6">
        <f>137.69+4145.57</f>
        <v>4283.259999999999</v>
      </c>
      <c r="E25" s="6">
        <v>13740.96</v>
      </c>
      <c r="F25" s="2" t="s">
        <v>37</v>
      </c>
      <c r="G25" s="2" t="s">
        <v>38</v>
      </c>
    </row>
    <row r="26" spans="1:7" ht="12.75">
      <c r="A26" s="2" t="s">
        <v>26</v>
      </c>
      <c r="B26" s="2" t="s">
        <v>33</v>
      </c>
      <c r="C26" s="6">
        <v>18122.39</v>
      </c>
      <c r="D26" s="6">
        <f>247.74+6886.51</f>
        <v>7134.25</v>
      </c>
      <c r="E26" s="6">
        <v>10988.14</v>
      </c>
      <c r="F26" s="2" t="s">
        <v>37</v>
      </c>
      <c r="G26" s="2" t="s">
        <v>38</v>
      </c>
    </row>
    <row r="27" spans="1:7" ht="12.75">
      <c r="A27" s="2" t="s">
        <v>27</v>
      </c>
      <c r="B27" s="2" t="s">
        <v>33</v>
      </c>
      <c r="C27" s="6">
        <v>15111.22</v>
      </c>
      <c r="D27" s="6">
        <f>109.23+6497.82</f>
        <v>6607.049999999999</v>
      </c>
      <c r="E27" s="6">
        <v>8504.17</v>
      </c>
      <c r="F27" s="2" t="s">
        <v>37</v>
      </c>
      <c r="G27" s="2" t="s">
        <v>38</v>
      </c>
    </row>
    <row r="28" spans="1:7" ht="12.75">
      <c r="A28" s="2" t="s">
        <v>28</v>
      </c>
      <c r="B28" s="2" t="s">
        <v>33</v>
      </c>
      <c r="C28" s="6">
        <v>11847.18</v>
      </c>
      <c r="D28" s="6">
        <f>82.5+2724.85</f>
        <v>2807.35</v>
      </c>
      <c r="E28" s="6">
        <v>9039.83</v>
      </c>
      <c r="F28" s="2" t="s">
        <v>37</v>
      </c>
      <c r="G28" s="2" t="s">
        <v>38</v>
      </c>
    </row>
    <row r="29" spans="1:7" ht="12.75">
      <c r="A29" s="2" t="s">
        <v>29</v>
      </c>
      <c r="B29" s="2" t="s">
        <v>33</v>
      </c>
      <c r="C29" s="6">
        <v>18024.22</v>
      </c>
      <c r="D29" s="6">
        <f>132.16+7750.41</f>
        <v>7882.57</v>
      </c>
      <c r="E29" s="6">
        <v>10141.65</v>
      </c>
      <c r="F29" s="2" t="s">
        <v>37</v>
      </c>
      <c r="G29" s="2" t="s">
        <v>38</v>
      </c>
    </row>
    <row r="30" spans="1:7" ht="12.75">
      <c r="A30" s="2" t="s">
        <v>30</v>
      </c>
      <c r="B30" s="2" t="s">
        <v>33</v>
      </c>
      <c r="C30" s="6">
        <v>0</v>
      </c>
      <c r="D30" s="6">
        <v>0</v>
      </c>
      <c r="E30" s="6">
        <v>0</v>
      </c>
      <c r="F30" s="2" t="s">
        <v>37</v>
      </c>
      <c r="G30" s="2" t="s">
        <v>38</v>
      </c>
    </row>
    <row r="31" spans="1:7" ht="12.75">
      <c r="A31" s="2" t="s">
        <v>31</v>
      </c>
      <c r="B31" s="2" t="s">
        <v>33</v>
      </c>
      <c r="C31" s="6">
        <v>18220.56</v>
      </c>
      <c r="D31" s="6">
        <f>81.11+4319.55</f>
        <v>4400.66</v>
      </c>
      <c r="E31" s="6">
        <v>13819.9</v>
      </c>
      <c r="F31" s="2" t="s">
        <v>37</v>
      </c>
      <c r="G31" s="2" t="s">
        <v>38</v>
      </c>
    </row>
    <row r="32" spans="1:7" ht="12.75">
      <c r="A32" s="2" t="s">
        <v>32</v>
      </c>
      <c r="B32" s="2" t="s">
        <v>33</v>
      </c>
      <c r="C32" s="6">
        <v>18220.56</v>
      </c>
      <c r="D32" s="6">
        <f>116.15+6923.81</f>
        <v>7039.96</v>
      </c>
      <c r="E32" s="6">
        <v>11180.6</v>
      </c>
      <c r="F32" s="2" t="s">
        <v>37</v>
      </c>
      <c r="G32" s="2" t="s">
        <v>38</v>
      </c>
    </row>
    <row r="33" spans="3:5" ht="12.75">
      <c r="C33" s="3"/>
      <c r="D33" s="3"/>
      <c r="E33" s="3"/>
    </row>
    <row r="34" spans="2:5" ht="12.75">
      <c r="B34" t="s">
        <v>40</v>
      </c>
      <c r="C34" s="3">
        <f>SUM(C4:C33)</f>
        <v>443839.43999999994</v>
      </c>
      <c r="D34" s="3"/>
      <c r="E34" s="3"/>
    </row>
    <row r="35" spans="3:5" ht="12.75">
      <c r="C35" s="3"/>
      <c r="D35" s="3"/>
      <c r="E35" s="3"/>
    </row>
    <row r="36" spans="3:5" ht="12.75">
      <c r="C36" s="3"/>
      <c r="D36" s="3"/>
      <c r="E36" s="3"/>
    </row>
  </sheetData>
  <printOptions gridLines="1"/>
  <pageMargins left="0.75" right="0.75" top="1" bottom="0.5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2">
      <selection activeCell="C38" sqref="C38"/>
    </sheetView>
  </sheetViews>
  <sheetFormatPr defaultColWidth="9.140625" defaultRowHeight="12.75"/>
  <cols>
    <col min="1" max="1" width="30.140625" style="0" bestFit="1" customWidth="1"/>
    <col min="2" max="2" width="18.28125" style="0" bestFit="1" customWidth="1"/>
    <col min="3" max="3" width="10.140625" style="0" bestFit="1" customWidth="1"/>
    <col min="4" max="4" width="10.28125" style="0" bestFit="1" customWidth="1"/>
    <col min="5" max="5" width="10.140625" style="0" bestFit="1" customWidth="1"/>
    <col min="6" max="6" width="13.28125" style="0" bestFit="1" customWidth="1"/>
    <col min="7" max="7" width="12.140625" style="0" bestFit="1" customWidth="1"/>
    <col min="8" max="8" width="16.7109375" style="0" customWidth="1"/>
  </cols>
  <sheetData>
    <row r="1" s="7" customFormat="1" ht="15.75">
      <c r="B1" s="7" t="s">
        <v>49</v>
      </c>
    </row>
    <row r="2" spans="1:7" ht="51">
      <c r="A2" s="1" t="s">
        <v>0</v>
      </c>
      <c r="B2" s="1" t="s">
        <v>35</v>
      </c>
      <c r="C2" s="5" t="s">
        <v>39</v>
      </c>
      <c r="D2" s="4" t="s">
        <v>1</v>
      </c>
      <c r="E2" s="4" t="s">
        <v>2</v>
      </c>
      <c r="F2" s="2"/>
      <c r="G2" s="2"/>
    </row>
    <row r="3" spans="1:8" ht="12.75">
      <c r="A3" s="2" t="s">
        <v>22</v>
      </c>
      <c r="B3" s="9" t="s">
        <v>36</v>
      </c>
      <c r="C3" s="11">
        <v>32189.76</v>
      </c>
      <c r="D3" s="10">
        <f>229.13+8934.17</f>
        <v>9163.3</v>
      </c>
      <c r="E3" s="10">
        <v>23026.46</v>
      </c>
      <c r="F3" s="2" t="s">
        <v>45</v>
      </c>
      <c r="G3" s="2" t="s">
        <v>41</v>
      </c>
      <c r="H3" s="8"/>
    </row>
    <row r="4" spans="1:8" ht="12.75">
      <c r="A4" s="2" t="s">
        <v>8</v>
      </c>
      <c r="B4" s="2" t="s">
        <v>36</v>
      </c>
      <c r="C4" s="6">
        <v>15791.2</v>
      </c>
      <c r="D4" s="6">
        <f>298.86+4263.64</f>
        <v>4562.5</v>
      </c>
      <c r="E4" s="6">
        <v>11228.7</v>
      </c>
      <c r="F4" s="2" t="s">
        <v>42</v>
      </c>
      <c r="G4" s="2" t="s">
        <v>44</v>
      </c>
      <c r="H4" s="8"/>
    </row>
    <row r="5" spans="1:8" ht="16.5" customHeight="1">
      <c r="A5" s="2"/>
      <c r="B5" s="8" t="s">
        <v>40</v>
      </c>
      <c r="C5" s="12">
        <f>SUM(C3:C4)</f>
        <v>47980.96</v>
      </c>
      <c r="D5" s="6"/>
      <c r="E5" s="6"/>
      <c r="F5" s="2"/>
      <c r="G5" s="8"/>
      <c r="H5" s="8"/>
    </row>
    <row r="6" spans="1:8" ht="51">
      <c r="A6" s="2"/>
      <c r="B6" s="2"/>
      <c r="C6" s="5" t="s">
        <v>34</v>
      </c>
      <c r="D6" s="6"/>
      <c r="E6" s="6"/>
      <c r="F6" s="2"/>
      <c r="G6" s="2"/>
      <c r="H6" s="8"/>
    </row>
    <row r="7" spans="1:8" ht="12.75">
      <c r="A7" s="2" t="s">
        <v>3</v>
      </c>
      <c r="B7" s="2" t="s">
        <v>33</v>
      </c>
      <c r="C7" s="6">
        <v>16536.78</v>
      </c>
      <c r="D7" s="6">
        <f>241.67+3803.46</f>
        <v>4045.13</v>
      </c>
      <c r="E7" s="6">
        <v>12491.65</v>
      </c>
      <c r="F7" s="2" t="s">
        <v>42</v>
      </c>
      <c r="G7" s="2" t="s">
        <v>41</v>
      </c>
      <c r="H7" s="8"/>
    </row>
    <row r="8" spans="1:8" ht="12.75">
      <c r="A8" s="2" t="s">
        <v>4</v>
      </c>
      <c r="B8" s="2" t="s">
        <v>33</v>
      </c>
      <c r="C8" s="6">
        <v>18220.56</v>
      </c>
      <c r="D8" s="6">
        <f>333.24+7834.84</f>
        <v>8168.08</v>
      </c>
      <c r="E8" s="6">
        <v>10052.48</v>
      </c>
      <c r="F8" s="2" t="s">
        <v>42</v>
      </c>
      <c r="G8" s="2" t="s">
        <v>41</v>
      </c>
      <c r="H8" s="8"/>
    </row>
    <row r="9" spans="1:8" ht="12.75">
      <c r="A9" s="2" t="s">
        <v>5</v>
      </c>
      <c r="B9" s="2" t="s">
        <v>33</v>
      </c>
      <c r="C9" s="6">
        <v>13685.66</v>
      </c>
      <c r="D9" s="6">
        <f>199.26+5884.83</f>
        <v>6084.09</v>
      </c>
      <c r="E9" s="6">
        <v>7601.57</v>
      </c>
      <c r="F9" s="2" t="s">
        <v>42</v>
      </c>
      <c r="G9" s="2" t="s">
        <v>41</v>
      </c>
      <c r="H9" s="8"/>
    </row>
    <row r="10" spans="1:8" ht="12.75">
      <c r="A10" s="2" t="s">
        <v>6</v>
      </c>
      <c r="B10" s="2" t="s">
        <v>33</v>
      </c>
      <c r="C10" s="6">
        <v>15824</v>
      </c>
      <c r="D10" s="6">
        <f>162.16+6804.32</f>
        <v>6966.48</v>
      </c>
      <c r="E10" s="6">
        <v>8857.52</v>
      </c>
      <c r="F10" s="2" t="s">
        <v>42</v>
      </c>
      <c r="G10" s="2" t="s">
        <v>41</v>
      </c>
      <c r="H10" s="8"/>
    </row>
    <row r="11" spans="1:8" ht="12.75">
      <c r="A11" s="2" t="s">
        <v>7</v>
      </c>
      <c r="B11" s="2" t="s">
        <v>33</v>
      </c>
      <c r="C11" s="6">
        <v>0</v>
      </c>
      <c r="D11" s="6">
        <v>0</v>
      </c>
      <c r="E11" s="6">
        <v>0</v>
      </c>
      <c r="F11" s="2" t="s">
        <v>42</v>
      </c>
      <c r="G11" s="2" t="s">
        <v>41</v>
      </c>
      <c r="H11" s="8"/>
    </row>
    <row r="12" spans="1:8" ht="12.75">
      <c r="A12" s="2" t="s">
        <v>9</v>
      </c>
      <c r="B12" s="2" t="s">
        <v>33</v>
      </c>
      <c r="C12" s="6">
        <f>19064.73-1717</f>
        <v>17347.73</v>
      </c>
      <c r="D12" s="6">
        <f>297.54+3855.78</f>
        <v>4153.320000000001</v>
      </c>
      <c r="E12" s="6">
        <f>14911.41-1717</f>
        <v>13194.41</v>
      </c>
      <c r="F12" s="2" t="s">
        <v>42</v>
      </c>
      <c r="G12" s="2" t="s">
        <v>41</v>
      </c>
      <c r="H12" s="8"/>
    </row>
    <row r="13" spans="1:8" ht="12.75">
      <c r="A13" s="2" t="s">
        <v>10</v>
      </c>
      <c r="B13" s="2" t="s">
        <v>33</v>
      </c>
      <c r="C13" s="6">
        <v>11919.76</v>
      </c>
      <c r="D13" s="6">
        <v>2741.54</v>
      </c>
      <c r="E13" s="6">
        <v>9178.22</v>
      </c>
      <c r="F13" s="2" t="s">
        <v>42</v>
      </c>
      <c r="G13" s="2" t="s">
        <v>41</v>
      </c>
      <c r="H13" s="8"/>
    </row>
    <row r="14" spans="1:8" ht="12.75">
      <c r="A14" s="2" t="s">
        <v>11</v>
      </c>
      <c r="B14" s="2" t="s">
        <v>33</v>
      </c>
      <c r="C14" s="6">
        <v>15529.49</v>
      </c>
      <c r="D14" s="6">
        <f>252.94+3571.78</f>
        <v>3824.7200000000003</v>
      </c>
      <c r="E14" s="6">
        <v>11704.77</v>
      </c>
      <c r="F14" s="2" t="s">
        <v>42</v>
      </c>
      <c r="G14" s="2" t="s">
        <v>41</v>
      </c>
      <c r="H14" s="8"/>
    </row>
    <row r="15" spans="1:8" ht="12.75">
      <c r="A15" s="2" t="s">
        <v>12</v>
      </c>
      <c r="B15" s="2" t="s">
        <v>33</v>
      </c>
      <c r="C15" s="6">
        <v>17120.45</v>
      </c>
      <c r="D15" s="6">
        <f>289.68+7019.38</f>
        <v>7309.06</v>
      </c>
      <c r="E15" s="6">
        <v>9811.39</v>
      </c>
      <c r="F15" s="2" t="s">
        <v>42</v>
      </c>
      <c r="G15" s="2" t="s">
        <v>41</v>
      </c>
      <c r="H15" s="8"/>
    </row>
    <row r="16" spans="1:8" ht="12.75">
      <c r="A16" s="2" t="s">
        <v>13</v>
      </c>
      <c r="B16" s="2" t="s">
        <v>33</v>
      </c>
      <c r="C16" s="6">
        <v>17864.17</v>
      </c>
      <c r="D16" s="6">
        <f>333.12+7324.31</f>
        <v>7657.43</v>
      </c>
      <c r="E16" s="6">
        <v>10206.74</v>
      </c>
      <c r="F16" s="2" t="s">
        <v>42</v>
      </c>
      <c r="G16" s="2" t="s">
        <v>41</v>
      </c>
      <c r="H16" s="8"/>
    </row>
    <row r="17" spans="1:8" ht="12.75">
      <c r="A17" s="2" t="s">
        <v>43</v>
      </c>
      <c r="B17" s="2" t="s">
        <v>33</v>
      </c>
      <c r="C17" s="6">
        <v>1161.99</v>
      </c>
      <c r="D17" s="6">
        <v>499.66</v>
      </c>
      <c r="E17" s="6">
        <v>662.33</v>
      </c>
      <c r="F17" s="2" t="s">
        <v>46</v>
      </c>
      <c r="G17" s="2" t="s">
        <v>41</v>
      </c>
      <c r="H17" s="8"/>
    </row>
    <row r="18" spans="1:8" ht="12.75">
      <c r="A18" s="2" t="s">
        <v>14</v>
      </c>
      <c r="B18" s="2" t="s">
        <v>33</v>
      </c>
      <c r="C18" s="6">
        <v>18220.56</v>
      </c>
      <c r="D18" s="6">
        <f>306.09+4919.55</f>
        <v>5225.64</v>
      </c>
      <c r="E18" s="6">
        <v>12994.92</v>
      </c>
      <c r="F18" s="2" t="s">
        <v>42</v>
      </c>
      <c r="G18" s="2" t="s">
        <v>41</v>
      </c>
      <c r="H18" s="8"/>
    </row>
    <row r="19" spans="1:8" ht="12.75">
      <c r="A19" s="2" t="s">
        <v>15</v>
      </c>
      <c r="B19" s="2" t="s">
        <v>33</v>
      </c>
      <c r="C19" s="6">
        <v>15891.23</v>
      </c>
      <c r="D19" s="6">
        <f>374.67+3690.63</f>
        <v>4065.3</v>
      </c>
      <c r="E19" s="6">
        <v>11825.93</v>
      </c>
      <c r="F19" s="2" t="s">
        <v>42</v>
      </c>
      <c r="G19" s="2" t="s">
        <v>41</v>
      </c>
      <c r="H19" s="8"/>
    </row>
    <row r="20" spans="1:8" ht="12.75">
      <c r="A20" s="2" t="s">
        <v>16</v>
      </c>
      <c r="B20" s="2" t="s">
        <v>33</v>
      </c>
      <c r="C20" s="6">
        <v>17667.83</v>
      </c>
      <c r="D20" s="6">
        <f>197.93+4170.31</f>
        <v>4368.240000000001</v>
      </c>
      <c r="E20" s="6">
        <v>13299.59</v>
      </c>
      <c r="F20" s="2" t="s">
        <v>42</v>
      </c>
      <c r="G20" s="2" t="s">
        <v>41</v>
      </c>
      <c r="H20" s="8"/>
    </row>
    <row r="21" spans="1:8" ht="12.75">
      <c r="A21" s="2" t="s">
        <v>17</v>
      </c>
      <c r="B21" s="2" t="s">
        <v>33</v>
      </c>
      <c r="C21" s="6">
        <v>18122.39</v>
      </c>
      <c r="D21" s="6">
        <f>245.95+4293.05</f>
        <v>4539</v>
      </c>
      <c r="E21" s="6">
        <v>13583.39</v>
      </c>
      <c r="F21" s="2" t="s">
        <v>42</v>
      </c>
      <c r="G21" s="2" t="s">
        <v>41</v>
      </c>
      <c r="H21" s="8"/>
    </row>
    <row r="22" spans="1:8" ht="12.75">
      <c r="A22" s="2" t="s">
        <v>18</v>
      </c>
      <c r="B22" s="2" t="s">
        <v>33</v>
      </c>
      <c r="C22" s="6">
        <v>17667.83</v>
      </c>
      <c r="D22" s="6">
        <f>297.06+6713.78</f>
        <v>7010.84</v>
      </c>
      <c r="E22" s="6">
        <v>10656.99</v>
      </c>
      <c r="F22" s="2" t="s">
        <v>42</v>
      </c>
      <c r="G22" s="2" t="s">
        <v>41</v>
      </c>
      <c r="H22" s="8"/>
    </row>
    <row r="23" spans="1:8" ht="12.75">
      <c r="A23" s="2" t="s">
        <v>19</v>
      </c>
      <c r="B23" s="2" t="s">
        <v>33</v>
      </c>
      <c r="C23" s="6">
        <v>6362.68</v>
      </c>
      <c r="D23" s="6">
        <f>333.85+1463.42</f>
        <v>1797.27</v>
      </c>
      <c r="E23" s="6">
        <v>4565.41</v>
      </c>
      <c r="F23" s="2" t="s">
        <v>42</v>
      </c>
      <c r="G23" s="2" t="s">
        <v>47</v>
      </c>
      <c r="H23" s="8"/>
    </row>
    <row r="24" spans="1:8" ht="12.75">
      <c r="A24" s="2" t="s">
        <v>20</v>
      </c>
      <c r="B24" s="2" t="s">
        <v>33</v>
      </c>
      <c r="C24" s="6">
        <v>18220.56</v>
      </c>
      <c r="D24" s="6">
        <f>326.79+4919.55</f>
        <v>5246.34</v>
      </c>
      <c r="E24" s="6">
        <v>12974.22</v>
      </c>
      <c r="F24" s="2" t="s">
        <v>42</v>
      </c>
      <c r="G24" s="2" t="s">
        <v>41</v>
      </c>
      <c r="H24" s="8"/>
    </row>
    <row r="25" spans="1:8" ht="12.75">
      <c r="A25" s="2" t="s">
        <v>21</v>
      </c>
      <c r="B25" s="2" t="s">
        <v>33</v>
      </c>
      <c r="C25" s="6">
        <v>18220.56</v>
      </c>
      <c r="D25" s="6">
        <f>366.23+4919.55</f>
        <v>5285.780000000001</v>
      </c>
      <c r="E25" s="6">
        <v>12934.78</v>
      </c>
      <c r="F25" s="2" t="s">
        <v>42</v>
      </c>
      <c r="G25" s="2" t="s">
        <v>41</v>
      </c>
      <c r="H25" s="8"/>
    </row>
    <row r="26" spans="1:8" ht="12.75">
      <c r="A26" s="2" t="s">
        <v>22</v>
      </c>
      <c r="B26" s="2" t="s">
        <v>33</v>
      </c>
      <c r="C26" s="6">
        <v>6073.52</v>
      </c>
      <c r="D26" s="6">
        <f>122.78+1396.92</f>
        <v>1519.7</v>
      </c>
      <c r="E26" s="6">
        <v>4553.82</v>
      </c>
      <c r="F26" s="2" t="s">
        <v>42</v>
      </c>
      <c r="G26" s="2" t="s">
        <v>48</v>
      </c>
      <c r="H26" s="8"/>
    </row>
    <row r="27" spans="1:7" ht="12.75">
      <c r="A27" s="2" t="s">
        <v>23</v>
      </c>
      <c r="B27" s="2" t="s">
        <v>33</v>
      </c>
      <c r="C27" s="6">
        <v>18220.56</v>
      </c>
      <c r="D27" s="6">
        <f>196.51+6923.81</f>
        <v>7120.320000000001</v>
      </c>
      <c r="E27" s="6">
        <v>11100.24</v>
      </c>
      <c r="F27" s="2" t="s">
        <v>42</v>
      </c>
      <c r="G27" s="2" t="s">
        <v>41</v>
      </c>
    </row>
    <row r="28" spans="1:7" ht="12.75">
      <c r="A28" s="2" t="s">
        <v>24</v>
      </c>
      <c r="B28" s="2" t="s">
        <v>33</v>
      </c>
      <c r="C28" s="6">
        <v>18024.22</v>
      </c>
      <c r="D28" s="6">
        <f>270.99+4266.54</f>
        <v>4537.53</v>
      </c>
      <c r="E28" s="6">
        <v>13486.69</v>
      </c>
      <c r="F28" s="2" t="s">
        <v>42</v>
      </c>
      <c r="G28" s="2" t="s">
        <v>41</v>
      </c>
    </row>
    <row r="29" spans="1:7" ht="12.75">
      <c r="A29" s="2" t="s">
        <v>25</v>
      </c>
      <c r="B29" s="2" t="s">
        <v>33</v>
      </c>
      <c r="C29" s="6">
        <v>18091.45</v>
      </c>
      <c r="D29" s="6">
        <f>302.11+4161.03</f>
        <v>4463.139999999999</v>
      </c>
      <c r="E29" s="6">
        <v>13628.31</v>
      </c>
      <c r="F29" s="2" t="s">
        <v>42</v>
      </c>
      <c r="G29" s="2" t="s">
        <v>41</v>
      </c>
    </row>
    <row r="30" spans="1:7" ht="12.75">
      <c r="A30" s="2" t="s">
        <v>26</v>
      </c>
      <c r="B30" s="2" t="s">
        <v>33</v>
      </c>
      <c r="C30" s="6">
        <v>18220.56</v>
      </c>
      <c r="D30" s="6">
        <f>292.86+6923.81</f>
        <v>7216.67</v>
      </c>
      <c r="E30" s="6">
        <v>11003.89</v>
      </c>
      <c r="F30" s="2" t="s">
        <v>42</v>
      </c>
      <c r="G30" s="2" t="s">
        <v>41</v>
      </c>
    </row>
    <row r="31" spans="1:7" ht="12.75">
      <c r="A31" s="2" t="s">
        <v>27</v>
      </c>
      <c r="B31" s="2" t="s">
        <v>33</v>
      </c>
      <c r="C31" s="6">
        <v>17342.38</v>
      </c>
      <c r="D31" s="6">
        <f>216.78+7457.22</f>
        <v>7674</v>
      </c>
      <c r="E31" s="6">
        <v>9668.38</v>
      </c>
      <c r="F31" s="2" t="s">
        <v>42</v>
      </c>
      <c r="G31" s="2" t="s">
        <v>41</v>
      </c>
    </row>
    <row r="32" spans="1:7" ht="12.75">
      <c r="A32" s="2" t="s">
        <v>28</v>
      </c>
      <c r="B32" s="2" t="s">
        <v>33</v>
      </c>
      <c r="C32" s="6">
        <v>7617.49</v>
      </c>
      <c r="D32" s="6">
        <f>106.62+1752.02</f>
        <v>1858.6399999999999</v>
      </c>
      <c r="E32" s="6">
        <v>5758.85</v>
      </c>
      <c r="F32" s="2" t="s">
        <v>42</v>
      </c>
      <c r="G32" s="2" t="s">
        <v>41</v>
      </c>
    </row>
    <row r="33" spans="1:7" ht="12.75">
      <c r="A33" s="2" t="s">
        <v>29</v>
      </c>
      <c r="B33" s="2" t="s">
        <v>33</v>
      </c>
      <c r="C33" s="6">
        <v>18220.56</v>
      </c>
      <c r="D33" s="6">
        <f>302.64+7834.84</f>
        <v>8137.4800000000005</v>
      </c>
      <c r="E33" s="6">
        <v>10083.08</v>
      </c>
      <c r="F33" s="2" t="s">
        <v>42</v>
      </c>
      <c r="G33" s="2" t="s">
        <v>41</v>
      </c>
    </row>
    <row r="34" spans="1:7" ht="12.75">
      <c r="A34" s="2" t="s">
        <v>30</v>
      </c>
      <c r="B34" s="2" t="s">
        <v>33</v>
      </c>
      <c r="C34" s="6">
        <v>645.55</v>
      </c>
      <c r="D34" s="6">
        <v>174.3</v>
      </c>
      <c r="E34" s="6">
        <v>471.25</v>
      </c>
      <c r="F34" s="2" t="s">
        <v>42</v>
      </c>
      <c r="G34" s="2" t="s">
        <v>41</v>
      </c>
    </row>
    <row r="35" spans="1:7" ht="12.75">
      <c r="A35" s="2" t="s">
        <v>31</v>
      </c>
      <c r="B35" s="2" t="s">
        <v>33</v>
      </c>
      <c r="C35" s="6">
        <v>18220.56</v>
      </c>
      <c r="D35" s="6">
        <f>366.23+4319.55</f>
        <v>4685.780000000001</v>
      </c>
      <c r="E35" s="6">
        <v>13534.78</v>
      </c>
      <c r="F35" s="2" t="s">
        <v>42</v>
      </c>
      <c r="G35" s="2" t="s">
        <v>41</v>
      </c>
    </row>
    <row r="36" spans="1:7" ht="12.75">
      <c r="A36" s="2" t="s">
        <v>32</v>
      </c>
      <c r="B36" s="2" t="s">
        <v>33</v>
      </c>
      <c r="C36" s="6">
        <v>18220.56</v>
      </c>
      <c r="D36" s="6">
        <f>307.62+6923.81</f>
        <v>7231.43</v>
      </c>
      <c r="E36" s="6">
        <v>10989.13</v>
      </c>
      <c r="F36" s="2" t="s">
        <v>42</v>
      </c>
      <c r="G36" s="2" t="s">
        <v>41</v>
      </c>
    </row>
    <row r="37" spans="2:5" ht="12.75">
      <c r="B37" s="2" t="s">
        <v>50</v>
      </c>
      <c r="C37" s="6">
        <f>SUM(C7:C36)</f>
        <v>434481.64</v>
      </c>
      <c r="D37" s="3"/>
      <c r="E37" s="3"/>
    </row>
    <row r="38" spans="2:5" ht="12.75">
      <c r="B38" s="8" t="s">
        <v>51</v>
      </c>
      <c r="C38" s="12">
        <f>+C5+C37</f>
        <v>482462.60000000003</v>
      </c>
      <c r="D38" s="3"/>
      <c r="E38" s="3"/>
    </row>
    <row r="39" ht="12.75">
      <c r="D39" s="3"/>
    </row>
    <row r="43" ht="12.75">
      <c r="D43" s="3"/>
    </row>
    <row r="44" spans="3:5" ht="12.75">
      <c r="C44" s="3"/>
      <c r="D44" s="3"/>
      <c r="E44" s="3"/>
    </row>
  </sheetData>
  <printOptions gridLines="1"/>
  <pageMargins left="0.2" right="0.42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C6" sqref="C6"/>
    </sheetView>
  </sheetViews>
  <sheetFormatPr defaultColWidth="9.140625" defaultRowHeight="12.75"/>
  <cols>
    <col min="1" max="1" width="29.57421875" style="0" customWidth="1"/>
    <col min="2" max="2" width="19.421875" style="0" customWidth="1"/>
    <col min="3" max="3" width="12.7109375" style="0" customWidth="1"/>
    <col min="4" max="4" width="11.421875" style="0" customWidth="1"/>
    <col min="5" max="5" width="10.28125" style="0" customWidth="1"/>
  </cols>
  <sheetData>
    <row r="1" spans="1:5" ht="15.75">
      <c r="A1" s="7" t="s">
        <v>53</v>
      </c>
      <c r="B1" s="7"/>
      <c r="C1" s="7"/>
      <c r="D1" s="7"/>
      <c r="E1" s="7"/>
    </row>
    <row r="2" spans="1:5" ht="51">
      <c r="A2" s="1" t="s">
        <v>0</v>
      </c>
      <c r="B2" s="1" t="s">
        <v>35</v>
      </c>
      <c r="C2" s="5" t="s">
        <v>39</v>
      </c>
      <c r="D2" s="4" t="s">
        <v>1</v>
      </c>
      <c r="E2" s="4" t="s">
        <v>2</v>
      </c>
    </row>
    <row r="3" spans="1:5" ht="12.75">
      <c r="A3" s="2" t="s">
        <v>22</v>
      </c>
      <c r="B3" s="9" t="s">
        <v>36</v>
      </c>
      <c r="C3" s="11">
        <v>42636.24</v>
      </c>
      <c r="D3" s="10">
        <f>926.58+11511.78</f>
        <v>12438.36</v>
      </c>
      <c r="E3" s="10">
        <f>+C3-D3</f>
        <v>30197.879999999997</v>
      </c>
    </row>
    <row r="4" spans="1:5" ht="12.75">
      <c r="A4" s="2"/>
      <c r="B4" s="8" t="s">
        <v>54</v>
      </c>
      <c r="C4" s="12">
        <f>SUM(C3)</f>
        <v>42636.24</v>
      </c>
      <c r="D4" s="6"/>
      <c r="E4" s="10"/>
    </row>
    <row r="5" spans="1:5" ht="51">
      <c r="A5" s="2"/>
      <c r="B5" s="2"/>
      <c r="C5" s="5" t="s">
        <v>34</v>
      </c>
      <c r="D5" s="6"/>
      <c r="E5" s="10"/>
    </row>
    <row r="6" spans="1:5" ht="12.75">
      <c r="A6" s="2" t="s">
        <v>3</v>
      </c>
      <c r="B6" s="2" t="s">
        <v>33</v>
      </c>
      <c r="C6" s="6">
        <f>15989.2+88.45</f>
        <v>16077.650000000001</v>
      </c>
      <c r="D6" s="6">
        <f>167.16+3697.86</f>
        <v>3865.02</v>
      </c>
      <c r="E6" s="10">
        <f aca="true" t="shared" si="0" ref="E6:E33">+C6-D6</f>
        <v>12212.630000000001</v>
      </c>
    </row>
    <row r="7" spans="1:5" ht="12.75">
      <c r="A7" s="2" t="s">
        <v>4</v>
      </c>
      <c r="B7" s="2" t="s">
        <v>33</v>
      </c>
      <c r="C7" s="6">
        <v>16398.48</v>
      </c>
      <c r="D7" s="6">
        <f>349.02+7051.35</f>
        <v>7400.370000000001</v>
      </c>
      <c r="E7" s="10">
        <f t="shared" si="0"/>
        <v>8998.109999999999</v>
      </c>
    </row>
    <row r="8" spans="1:5" ht="12.75">
      <c r="A8" s="2" t="s">
        <v>5</v>
      </c>
      <c r="B8" s="2" t="s">
        <v>33</v>
      </c>
      <c r="C8" s="6">
        <f>13450.3+116.19</f>
        <v>13566.49</v>
      </c>
      <c r="D8" s="6">
        <f>244.42+5833.59</f>
        <v>6078.01</v>
      </c>
      <c r="E8" s="10">
        <f t="shared" si="0"/>
        <v>7488.48</v>
      </c>
    </row>
    <row r="9" spans="1:5" ht="12.75">
      <c r="A9" s="2" t="s">
        <v>6</v>
      </c>
      <c r="B9" s="2" t="s">
        <v>33</v>
      </c>
      <c r="C9" s="6">
        <f>13367.08+116.19</f>
        <v>13483.27</v>
      </c>
      <c r="D9" s="6">
        <f>281.29+5797.81</f>
        <v>6079.1</v>
      </c>
      <c r="E9" s="10">
        <f t="shared" si="0"/>
        <v>7404.17</v>
      </c>
    </row>
    <row r="10" spans="1:5" ht="12.75">
      <c r="A10" s="2" t="s">
        <v>7</v>
      </c>
      <c r="B10" s="2" t="s">
        <v>33</v>
      </c>
      <c r="C10" s="6">
        <v>13256.12</v>
      </c>
      <c r="D10" s="6">
        <v>5700.13</v>
      </c>
      <c r="E10" s="10">
        <f t="shared" si="0"/>
        <v>7555.990000000001</v>
      </c>
    </row>
    <row r="11" spans="1:5" ht="12.75">
      <c r="A11" s="2" t="s">
        <v>9</v>
      </c>
      <c r="B11" s="2" t="s">
        <v>33</v>
      </c>
      <c r="C11" s="6">
        <f>15630.94-599</f>
        <v>15031.94</v>
      </c>
      <c r="D11" s="6">
        <f>345.82+3254.27</f>
        <v>3600.09</v>
      </c>
      <c r="E11" s="10">
        <f t="shared" si="0"/>
        <v>11431.85</v>
      </c>
    </row>
    <row r="12" spans="1:5" ht="12.75">
      <c r="A12" s="2" t="s">
        <v>10</v>
      </c>
      <c r="B12" s="2" t="s">
        <v>33</v>
      </c>
      <c r="C12" s="6">
        <v>16398.48</v>
      </c>
      <c r="D12" s="6">
        <f>387.33+3827.59</f>
        <v>4214.92</v>
      </c>
      <c r="E12" s="10">
        <f t="shared" si="0"/>
        <v>12183.56</v>
      </c>
    </row>
    <row r="13" spans="1:5" ht="12.75">
      <c r="A13" s="2" t="s">
        <v>11</v>
      </c>
      <c r="B13" s="2" t="s">
        <v>33</v>
      </c>
      <c r="C13" s="6">
        <f>16016.94+88.45</f>
        <v>16105.390000000001</v>
      </c>
      <c r="D13" s="6">
        <f>372.53+3704.24</f>
        <v>4076.7699999999995</v>
      </c>
      <c r="E13" s="10">
        <f t="shared" si="0"/>
        <v>12028.620000000003</v>
      </c>
    </row>
    <row r="14" spans="1:5" ht="12.75">
      <c r="A14" s="2" t="s">
        <v>12</v>
      </c>
      <c r="B14" s="2" t="s">
        <v>33</v>
      </c>
      <c r="C14" s="6">
        <v>16077.65</v>
      </c>
      <c r="D14" s="6">
        <f>318.57+6591.84</f>
        <v>6910.41</v>
      </c>
      <c r="E14" s="10">
        <f t="shared" si="0"/>
        <v>9167.24</v>
      </c>
    </row>
    <row r="15" spans="1:5" ht="12.75">
      <c r="A15" s="2" t="s">
        <v>13</v>
      </c>
      <c r="B15" s="2" t="s">
        <v>33</v>
      </c>
      <c r="C15" s="6">
        <v>16077.65</v>
      </c>
      <c r="D15" s="6">
        <f>349.77+3740.97</f>
        <v>4090.74</v>
      </c>
      <c r="E15" s="10">
        <f t="shared" si="0"/>
        <v>11986.91</v>
      </c>
    </row>
    <row r="16" spans="1:5" ht="12.75">
      <c r="A16" s="2" t="s">
        <v>52</v>
      </c>
      <c r="B16" s="2" t="s">
        <v>33</v>
      </c>
      <c r="C16" s="6">
        <f>4299.03+116.19</f>
        <v>4415.219999999999</v>
      </c>
      <c r="D16" s="6">
        <f>120.4+1898.54</f>
        <v>2018.94</v>
      </c>
      <c r="E16" s="10">
        <f t="shared" si="0"/>
        <v>2396.2799999999993</v>
      </c>
    </row>
    <row r="17" spans="1:5" ht="12.75">
      <c r="A17" s="2" t="s">
        <v>14</v>
      </c>
      <c r="B17" s="2" t="s">
        <v>33</v>
      </c>
      <c r="C17" s="6">
        <v>16398.48</v>
      </c>
      <c r="D17" s="6">
        <f>381.46+4427.59</f>
        <v>4809.05</v>
      </c>
      <c r="E17" s="10">
        <f t="shared" si="0"/>
        <v>11589.43</v>
      </c>
    </row>
    <row r="18" spans="1:5" ht="12.75">
      <c r="A18" s="2" t="s">
        <v>15</v>
      </c>
      <c r="B18" s="2" t="s">
        <v>33</v>
      </c>
      <c r="C18" s="6">
        <v>3137.13</v>
      </c>
      <c r="D18" s="6">
        <f>96.94+721.54</f>
        <v>818.48</v>
      </c>
      <c r="E18" s="10">
        <f t="shared" si="0"/>
        <v>2318.65</v>
      </c>
    </row>
    <row r="19" spans="1:5" ht="12.75">
      <c r="A19" s="2" t="s">
        <v>16</v>
      </c>
      <c r="B19" s="2" t="s">
        <v>33</v>
      </c>
      <c r="C19" s="6">
        <v>16398.48</v>
      </c>
      <c r="D19" s="6">
        <f>236.67+3827.59</f>
        <v>4064.26</v>
      </c>
      <c r="E19" s="10">
        <f t="shared" si="0"/>
        <v>12334.22</v>
      </c>
    </row>
    <row r="20" spans="1:5" ht="12.75">
      <c r="A20" s="2" t="s">
        <v>17</v>
      </c>
      <c r="B20" s="2" t="s">
        <v>33</v>
      </c>
      <c r="C20" s="6">
        <v>16133.13</v>
      </c>
      <c r="D20" s="6">
        <f>327.94+3755.95</f>
        <v>4083.89</v>
      </c>
      <c r="E20" s="10">
        <f t="shared" si="0"/>
        <v>12049.24</v>
      </c>
    </row>
    <row r="21" spans="1:5" ht="12.75">
      <c r="A21" s="2" t="s">
        <v>18</v>
      </c>
      <c r="B21" s="2" t="s">
        <v>33</v>
      </c>
      <c r="C21" s="6">
        <v>16193.84</v>
      </c>
      <c r="D21" s="6">
        <f>319.13+6153.66</f>
        <v>6472.79</v>
      </c>
      <c r="E21" s="10">
        <f t="shared" si="0"/>
        <v>9721.05</v>
      </c>
    </row>
    <row r="22" spans="1:5" ht="12.75">
      <c r="A22" s="2" t="s">
        <v>20</v>
      </c>
      <c r="B22" s="2" t="s">
        <v>33</v>
      </c>
      <c r="C22" s="6">
        <v>16398.48</v>
      </c>
      <c r="D22" s="6">
        <f>287.75+4427.59</f>
        <v>4715.34</v>
      </c>
      <c r="E22" s="10">
        <f t="shared" si="0"/>
        <v>11683.14</v>
      </c>
    </row>
    <row r="23" spans="1:5" ht="12.75">
      <c r="A23" s="2" t="s">
        <v>21</v>
      </c>
      <c r="B23" s="2" t="s">
        <v>33</v>
      </c>
      <c r="C23" s="6">
        <v>16398.48</v>
      </c>
      <c r="D23" s="6">
        <f>349.02+4427.59</f>
        <v>4776.610000000001</v>
      </c>
      <c r="E23" s="10">
        <f t="shared" si="0"/>
        <v>11621.869999999999</v>
      </c>
    </row>
    <row r="24" spans="1:5" ht="12.75">
      <c r="A24" s="2" t="s">
        <v>23</v>
      </c>
      <c r="B24" s="2" t="s">
        <v>33</v>
      </c>
      <c r="C24" s="6">
        <v>16398.48</v>
      </c>
      <c r="D24" s="6">
        <f>236.67+6231.42</f>
        <v>6468.09</v>
      </c>
      <c r="E24" s="10">
        <f t="shared" si="0"/>
        <v>9930.39</v>
      </c>
    </row>
    <row r="25" spans="1:5" ht="12.75">
      <c r="A25" s="2" t="s">
        <v>24</v>
      </c>
      <c r="B25" s="2" t="s">
        <v>33</v>
      </c>
      <c r="C25" s="6">
        <f>15812.3+88.45</f>
        <v>15900.75</v>
      </c>
      <c r="D25" s="6">
        <f>297.1+3693.2</f>
        <v>3990.2999999999997</v>
      </c>
      <c r="E25" s="10">
        <f t="shared" si="0"/>
        <v>11910.45</v>
      </c>
    </row>
    <row r="26" spans="1:5" ht="12.75">
      <c r="A26" s="2" t="s">
        <v>25</v>
      </c>
      <c r="B26" s="2" t="s">
        <v>33</v>
      </c>
      <c r="C26" s="6">
        <f>15784.56+88.45</f>
        <v>15873.01</v>
      </c>
      <c r="D26" s="6">
        <f>377.29+3650.79</f>
        <v>4028.08</v>
      </c>
      <c r="E26" s="10">
        <f t="shared" si="0"/>
        <v>11844.93</v>
      </c>
    </row>
    <row r="27" spans="1:5" ht="12.75">
      <c r="A27" s="2" t="s">
        <v>26</v>
      </c>
      <c r="B27" s="2" t="s">
        <v>33</v>
      </c>
      <c r="C27" s="6">
        <v>16398.48</v>
      </c>
      <c r="D27" s="6">
        <f>376.41+6231.42</f>
        <v>6607.83</v>
      </c>
      <c r="E27" s="10">
        <f t="shared" si="0"/>
        <v>9790.65</v>
      </c>
    </row>
    <row r="28" spans="1:5" ht="12.75">
      <c r="A28" s="2" t="s">
        <v>27</v>
      </c>
      <c r="B28" s="2" t="s">
        <v>33</v>
      </c>
      <c r="C28" s="6">
        <v>15928.49</v>
      </c>
      <c r="D28" s="6">
        <f>310.45+6849.25</f>
        <v>7159.7</v>
      </c>
      <c r="E28" s="10">
        <f t="shared" si="0"/>
        <v>8768.79</v>
      </c>
    </row>
    <row r="29" spans="1:5" ht="12.75">
      <c r="A29" s="2" t="s">
        <v>28</v>
      </c>
      <c r="B29" s="2" t="s">
        <v>33</v>
      </c>
      <c r="C29" s="6">
        <f>5112.36+116.19</f>
        <v>5228.549999999999</v>
      </c>
      <c r="D29" s="6">
        <f>82.57+1202.57</f>
        <v>1285.1399999999999</v>
      </c>
      <c r="E29" s="10">
        <f t="shared" si="0"/>
        <v>3943.4099999999994</v>
      </c>
    </row>
    <row r="30" spans="1:5" ht="12.75">
      <c r="A30" s="2" t="s">
        <v>29</v>
      </c>
      <c r="B30" s="2" t="s">
        <v>33</v>
      </c>
      <c r="C30" s="6">
        <v>16398.48</v>
      </c>
      <c r="D30" s="6">
        <f>362.74+7051.35</f>
        <v>7414.09</v>
      </c>
      <c r="E30" s="10">
        <f t="shared" si="0"/>
        <v>8984.39</v>
      </c>
    </row>
    <row r="31" spans="1:5" ht="12.75">
      <c r="A31" s="2" t="s">
        <v>30</v>
      </c>
      <c r="B31" s="2" t="s">
        <v>33</v>
      </c>
      <c r="C31" s="6">
        <v>0</v>
      </c>
      <c r="D31" s="6">
        <v>0</v>
      </c>
      <c r="E31" s="10">
        <f t="shared" si="0"/>
        <v>0</v>
      </c>
    </row>
    <row r="32" spans="1:5" ht="12.75">
      <c r="A32" s="2" t="s">
        <v>31</v>
      </c>
      <c r="B32" s="2" t="s">
        <v>33</v>
      </c>
      <c r="C32" s="6">
        <v>16398.48</v>
      </c>
      <c r="D32" s="6">
        <f>349.02+3827.59</f>
        <v>4176.610000000001</v>
      </c>
      <c r="E32" s="10">
        <f t="shared" si="0"/>
        <v>12221.869999999999</v>
      </c>
    </row>
    <row r="33" spans="1:5" ht="12.75">
      <c r="A33" s="2" t="s">
        <v>32</v>
      </c>
      <c r="B33" s="2" t="s">
        <v>33</v>
      </c>
      <c r="C33" s="6">
        <v>16398.48</v>
      </c>
      <c r="D33" s="6">
        <f>381.46+6231.42</f>
        <v>6612.88</v>
      </c>
      <c r="E33" s="10">
        <f t="shared" si="0"/>
        <v>9785.599999999999</v>
      </c>
    </row>
    <row r="34" spans="2:5" ht="12.75">
      <c r="B34" s="8" t="s">
        <v>50</v>
      </c>
      <c r="C34" s="12">
        <f>SUM(C6:C33)</f>
        <v>392869.55999999994</v>
      </c>
      <c r="D34" s="3"/>
      <c r="E34" s="3"/>
    </row>
    <row r="35" spans="2:5" ht="12.75">
      <c r="B35" s="8"/>
      <c r="C35" s="12"/>
      <c r="D35" s="3"/>
      <c r="E35" s="3"/>
    </row>
    <row r="36" spans="2:3" ht="12.75">
      <c r="B36" s="8" t="s">
        <v>51</v>
      </c>
      <c r="C36" s="12">
        <f>+C4+C34</f>
        <v>435505.79999999993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Perugia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Sistema Informativo</dc:creator>
  <cp:keywords/>
  <dc:description/>
  <cp:lastModifiedBy>Servizio Sistema Informativo</cp:lastModifiedBy>
  <cp:lastPrinted>2014-02-20T09:27:59Z</cp:lastPrinted>
  <dcterms:created xsi:type="dcterms:W3CDTF">2003-01-20T08:26:59Z</dcterms:created>
  <dcterms:modified xsi:type="dcterms:W3CDTF">2014-02-21T11:10:46Z</dcterms:modified>
  <cp:category/>
  <cp:version/>
  <cp:contentType/>
  <cp:contentStatus/>
</cp:coreProperties>
</file>